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00" windowHeight="119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D78"/>
  <c r="J62"/>
  <c r="D20"/>
  <c r="D19"/>
  <c r="D18"/>
  <c r="D17"/>
  <c r="H17" s="1"/>
  <c r="D14"/>
  <c r="H14" s="1"/>
  <c r="J14" s="1"/>
  <c r="D12"/>
  <c r="D11"/>
  <c r="D10"/>
  <c r="H9"/>
  <c r="J9" s="1"/>
  <c r="H18"/>
  <c r="J18" s="1"/>
  <c r="H19"/>
  <c r="H20"/>
  <c r="H10"/>
  <c r="J10" s="1"/>
  <c r="H11"/>
  <c r="H12"/>
  <c r="J12" s="1"/>
  <c r="H13"/>
  <c r="K13" s="1"/>
  <c r="L13" s="1"/>
  <c r="J20" l="1"/>
  <c r="K20" s="1"/>
  <c r="L20" s="1"/>
  <c r="J19"/>
  <c r="K19" s="1"/>
  <c r="L19" s="1"/>
  <c r="K18"/>
  <c r="L18" s="1"/>
  <c r="J17"/>
  <c r="K17" s="1"/>
  <c r="L17" s="1"/>
  <c r="K14"/>
  <c r="L14" s="1"/>
  <c r="K12"/>
  <c r="L12" s="1"/>
  <c r="J11"/>
  <c r="K11" s="1"/>
  <c r="L11" s="1"/>
  <c r="K10"/>
  <c r="L10" s="1"/>
  <c r="K9"/>
  <c r="E12" i="2"/>
  <c r="F12" s="1"/>
  <c r="E8" l="1"/>
  <c r="F8" s="1"/>
  <c r="G8" s="1"/>
  <c r="H8" s="1"/>
  <c r="L9" i="1"/>
  <c r="C29"/>
  <c r="M18"/>
  <c r="C40"/>
  <c r="C74"/>
  <c r="D74" s="1"/>
  <c r="M17"/>
  <c r="C75"/>
  <c r="D75" s="1"/>
  <c r="C51"/>
  <c r="C76"/>
  <c r="D76" s="1"/>
  <c r="M20"/>
  <c r="E11" i="2"/>
  <c r="F11" s="1"/>
  <c r="G11" s="1"/>
  <c r="H11" s="1"/>
  <c r="C53" i="1"/>
  <c r="C31"/>
  <c r="E10" i="2"/>
  <c r="F10" s="1"/>
  <c r="G10" s="1"/>
  <c r="H10" s="1"/>
  <c r="C41" i="1"/>
  <c r="E14" i="2"/>
  <c r="F14" s="1"/>
  <c r="G14" s="1"/>
  <c r="H14" s="1"/>
  <c r="C77" i="1"/>
  <c r="D77" s="1"/>
  <c r="C79"/>
  <c r="E13" i="2"/>
  <c r="F13" s="1"/>
  <c r="G13" s="1"/>
  <c r="H13" s="1"/>
  <c r="C54" i="1"/>
  <c r="E9" i="2"/>
  <c r="F9" s="1"/>
  <c r="G12"/>
  <c r="H12" s="1"/>
  <c r="M19" i="1"/>
  <c r="E15" i="2"/>
  <c r="F15" s="1"/>
  <c r="G15" s="1"/>
  <c r="H15" s="1"/>
  <c r="C55" i="1"/>
  <c r="C52"/>
  <c r="C30"/>
  <c r="M14"/>
  <c r="M10"/>
  <c r="M13"/>
  <c r="M12"/>
  <c r="M11"/>
  <c r="D41" s="1"/>
  <c r="D79" l="1"/>
  <c r="D81" s="1"/>
  <c r="C32"/>
  <c r="C34" s="1"/>
  <c r="C56"/>
  <c r="M9"/>
  <c r="D51" s="1"/>
  <c r="C42"/>
  <c r="C44" s="1"/>
  <c r="C81"/>
  <c r="D53"/>
  <c r="D31"/>
  <c r="D54"/>
  <c r="D40"/>
  <c r="G9" i="2"/>
  <c r="H9" s="1"/>
  <c r="D30" i="1"/>
  <c r="D55"/>
  <c r="D52"/>
  <c r="D29" l="1"/>
  <c r="D32" s="1"/>
  <c r="D42"/>
  <c r="D56"/>
  <c r="D58" s="1"/>
  <c r="C58"/>
  <c r="D34" l="1"/>
  <c r="D44"/>
</calcChain>
</file>

<file path=xl/sharedStrings.xml><?xml version="1.0" encoding="utf-8"?>
<sst xmlns="http://schemas.openxmlformats.org/spreadsheetml/2006/main" count="107" uniqueCount="85">
  <si>
    <t>Nr.ctr.</t>
  </si>
  <si>
    <t>Denumire utilaj</t>
  </si>
  <si>
    <t>Cheltuieli
carburant</t>
  </si>
  <si>
    <t>Cheltuieli
revizii
reparatii</t>
  </si>
  <si>
    <t>Alte
cheltuieli</t>
  </si>
  <si>
    <t>TOTAL I</t>
  </si>
  <si>
    <t>Tarif
lei/ora</t>
  </si>
  <si>
    <t>Statie concasare</t>
  </si>
  <si>
    <t>Statie sortare</t>
  </si>
  <si>
    <t>Incarcator frontal Kawasaki</t>
  </si>
  <si>
    <t>Excavator senilat DOSSAN</t>
  </si>
  <si>
    <t xml:space="preserve">Autoutilitara DAF </t>
  </si>
  <si>
    <t>Autoutilitara DAF  lei/ 100km</t>
  </si>
  <si>
    <t>Compost</t>
  </si>
  <si>
    <t>Incarcator frontal Bobcat</t>
  </si>
  <si>
    <t>Tractor New Holland</t>
  </si>
  <si>
    <t>Tarif orar statie concasare</t>
  </si>
  <si>
    <t>Total utilaje deservire</t>
  </si>
  <si>
    <t>Total fara TVA</t>
  </si>
  <si>
    <t>Total cu TVA</t>
  </si>
  <si>
    <t>Pret pentru tona de
materiale concasat</t>
  </si>
  <si>
    <t>Productivitate tone/ora</t>
  </si>
  <si>
    <t>Pret pentru tona de
materiale concasat si sortat</t>
  </si>
  <si>
    <t>Demolari</t>
  </si>
  <si>
    <t>materiale de la constructia drumurilor</t>
  </si>
  <si>
    <t>materiale de la constructia sau demolarea cladirilor</t>
  </si>
  <si>
    <t>(ciment, tigle, caramizi, beton, ipsos, lemn, metale)</t>
  </si>
  <si>
    <t>Pret pentru depozitare materialele sortate</t>
  </si>
  <si>
    <t>Pret pentru depozitarea materialele nesortate</t>
  </si>
  <si>
    <t>50 lei/tona fara TVA</t>
  </si>
  <si>
    <t xml:space="preserve">Situatie de lucrari </t>
  </si>
  <si>
    <t>Nr.crt.</t>
  </si>
  <si>
    <t>Denumire Lucrare</t>
  </si>
  <si>
    <t>Ore
functionare</t>
  </si>
  <si>
    <t>Pret
ora</t>
  </si>
  <si>
    <t>TVA</t>
  </si>
  <si>
    <t>Total</t>
  </si>
  <si>
    <t>Total cu
TVA</t>
  </si>
  <si>
    <t>Statia de concasare are productivitate de 80-140 tone/ora</t>
  </si>
  <si>
    <t>Statia de sortare are productivitate de -70-120 tone/ora</t>
  </si>
  <si>
    <t>Pret transport pe o raza de 10 km DAF (dus container-revenit fara container, dus fara container-revenit cu container)</t>
  </si>
  <si>
    <t>Tarif orar statie sortare</t>
  </si>
  <si>
    <t>Pret pentru tona de
materiale sortat</t>
  </si>
  <si>
    <t>Depozitarea deseurilor din demolari si constructii care cuprind urmatoarele materiale:</t>
  </si>
  <si>
    <t>Pret pentru tona de material concasat</t>
  </si>
  <si>
    <t>Pret pentru tona de material sortat</t>
  </si>
  <si>
    <t>Pret pentru tona de material concasat si sortat</t>
  </si>
  <si>
    <t>Instalatie sortare compost 1,5 to/ora</t>
  </si>
  <si>
    <t>Intorcator compost 200mc/ora</t>
  </si>
  <si>
    <t>Pret pentru tona de compost vrac</t>
  </si>
  <si>
    <t>Tocator mobil 8 mc/ora</t>
  </si>
  <si>
    <t>Excavator Dossan Picon</t>
  </si>
  <si>
    <t>Lei fara TVA</t>
  </si>
  <si>
    <t>Lei cu TVA</t>
  </si>
  <si>
    <t>Total Utilaje</t>
  </si>
  <si>
    <t>Cheltuieli cu
munca vie</t>
  </si>
  <si>
    <t>Fisa de fundamentare</t>
  </si>
  <si>
    <t>Cheltuieli
amortizare
cladiri</t>
  </si>
  <si>
    <t>Autoutilitara DAF  lei/ora</t>
  </si>
  <si>
    <t>Cheltuieli
amortizare
utilaje</t>
  </si>
  <si>
    <t>TOTAL
fara
TVA</t>
  </si>
  <si>
    <t>pentru stabilirea tarifelor la activitatile specifice
serviciului de reciclarea deseurilor din demonari si zone verzi</t>
  </si>
  <si>
    <t>Cota de
investitii 10%</t>
  </si>
  <si>
    <t>Statia de sortare are productivitate de 70-120 tone/ora</t>
  </si>
  <si>
    <t>Pret motorina</t>
  </si>
  <si>
    <t>Statie concasare 45l/h</t>
  </si>
  <si>
    <t>Statie sortare 25l/h</t>
  </si>
  <si>
    <t>Incarcator frontal Kawasaki 16l/h</t>
  </si>
  <si>
    <t>Excavator senilat DOSSAN 17l/h</t>
  </si>
  <si>
    <t>Autoutilitara DAF  lei/ 100km 30l/100km</t>
  </si>
  <si>
    <t>Tocator mobil 7,5l/h</t>
  </si>
  <si>
    <t>Incarcator frontal Bobcat 8l/h</t>
  </si>
  <si>
    <t>Tractor New Holland 4,5l/h</t>
  </si>
  <si>
    <t>Intorcator compost 4,5l/h</t>
  </si>
  <si>
    <t>(bitum, smoala, pavaj, nisip, pietris, roci zdrobite)</t>
  </si>
  <si>
    <t>Productivitate 3 to/ora</t>
  </si>
  <si>
    <t>Sef statie reciclare</t>
  </si>
  <si>
    <t>Muresan Adrian</t>
  </si>
  <si>
    <t>Aprobat</t>
  </si>
  <si>
    <t>Primar</t>
  </si>
  <si>
    <t>ing. Morar Costan</t>
  </si>
  <si>
    <t>TVA
19%</t>
  </si>
  <si>
    <t>lei/l  pret petrom data de 19,08,2018</t>
  </si>
  <si>
    <t>15 lei/tona fara TVA</t>
  </si>
  <si>
    <t>Pret este pentru o perioada de maxim 5 zile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</si>
</sst>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/>
    <xf numFmtId="2" fontId="0" fillId="0" borderId="3" xfId="0" applyNumberFormat="1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85" zoomScaleNormal="85" zoomScaleSheetLayoutView="85" workbookViewId="0">
      <selection activeCell="G21" sqref="G21"/>
    </sheetView>
  </sheetViews>
  <sheetFormatPr defaultRowHeight="15"/>
  <cols>
    <col min="1" max="1" width="6.42578125" customWidth="1"/>
    <col min="2" max="2" width="36.5703125" customWidth="1"/>
    <col min="3" max="3" width="13.5703125" customWidth="1"/>
    <col min="4" max="4" width="12" customWidth="1"/>
    <col min="5" max="5" width="12.42578125" customWidth="1"/>
    <col min="6" max="6" width="11.140625" customWidth="1"/>
    <col min="7" max="8" width="9.28515625" bestFit="1" customWidth="1"/>
    <col min="9" max="9" width="12.140625" customWidth="1"/>
    <col min="10" max="10" width="9.28515625" bestFit="1" customWidth="1"/>
    <col min="11" max="11" width="11.7109375" customWidth="1"/>
    <col min="12" max="13" width="9.28515625" bestFit="1" customWidth="1"/>
  </cols>
  <sheetData>
    <row r="1" spans="1:13">
      <c r="K1" s="32" t="s">
        <v>78</v>
      </c>
    </row>
    <row r="2" spans="1:13">
      <c r="K2" s="32" t="s">
        <v>79</v>
      </c>
    </row>
    <row r="3" spans="1:13">
      <c r="K3" s="32" t="s">
        <v>80</v>
      </c>
    </row>
    <row r="4" spans="1:13" ht="23.25">
      <c r="F4" s="10" t="s">
        <v>56</v>
      </c>
    </row>
    <row r="5" spans="1:13" ht="46.5" customHeight="1">
      <c r="C5" s="33" t="s">
        <v>61</v>
      </c>
      <c r="D5" s="33"/>
      <c r="E5" s="33"/>
      <c r="F5" s="33"/>
      <c r="G5" s="33"/>
      <c r="H5" s="33"/>
      <c r="I5" s="33"/>
      <c r="J5" s="33"/>
      <c r="K5" s="33"/>
    </row>
    <row r="6" spans="1:13" ht="34.5" customHeight="1">
      <c r="C6" s="32" t="s">
        <v>64</v>
      </c>
      <c r="D6" s="32">
        <v>5.94</v>
      </c>
      <c r="E6" s="32" t="s">
        <v>82</v>
      </c>
      <c r="F6" s="32"/>
      <c r="G6" s="32"/>
    </row>
    <row r="7" spans="1:13" ht="45.75" customHeight="1">
      <c r="A7" s="5" t="s">
        <v>0</v>
      </c>
      <c r="B7" s="5" t="s">
        <v>1</v>
      </c>
      <c r="C7" s="6" t="s">
        <v>59</v>
      </c>
      <c r="D7" s="6" t="s">
        <v>2</v>
      </c>
      <c r="E7" s="6" t="s">
        <v>55</v>
      </c>
      <c r="F7" s="6" t="s">
        <v>3</v>
      </c>
      <c r="G7" s="6" t="s">
        <v>4</v>
      </c>
      <c r="H7" s="6" t="s">
        <v>5</v>
      </c>
      <c r="I7" s="6" t="s">
        <v>57</v>
      </c>
      <c r="J7" s="6" t="s">
        <v>62</v>
      </c>
      <c r="K7" s="6" t="s">
        <v>60</v>
      </c>
      <c r="L7" s="6" t="s">
        <v>81</v>
      </c>
      <c r="M7" s="6" t="s">
        <v>6</v>
      </c>
    </row>
    <row r="8" spans="1:13" ht="16.5" customHeight="1">
      <c r="A8" s="5" t="s">
        <v>23</v>
      </c>
      <c r="B8" s="5"/>
      <c r="C8" s="5"/>
      <c r="D8" s="6"/>
      <c r="E8" s="5"/>
      <c r="F8" s="6"/>
      <c r="G8" s="6"/>
      <c r="H8" s="6"/>
      <c r="I8" s="6"/>
      <c r="J8" s="6"/>
      <c r="K8" s="6"/>
      <c r="L8" s="6"/>
      <c r="M8" s="6"/>
    </row>
    <row r="9" spans="1:13">
      <c r="A9" s="5">
        <v>1</v>
      </c>
      <c r="B9" s="7" t="s">
        <v>65</v>
      </c>
      <c r="C9" s="7">
        <v>21.17</v>
      </c>
      <c r="D9" s="7">
        <f>D6*45</f>
        <v>267.3</v>
      </c>
      <c r="E9" s="7">
        <v>70.709999999999994</v>
      </c>
      <c r="F9" s="7">
        <v>3</v>
      </c>
      <c r="G9" s="7">
        <v>2</v>
      </c>
      <c r="H9" s="5">
        <f>SUM(C9:G9)</f>
        <v>364.18</v>
      </c>
      <c r="I9" s="7">
        <v>15.48</v>
      </c>
      <c r="J9" s="7">
        <f>H9*10%</f>
        <v>36.417999999999999</v>
      </c>
      <c r="K9" s="9">
        <f>SUM(H9:J9)</f>
        <v>416.07800000000003</v>
      </c>
      <c r="L9" s="8">
        <f>K9*19%</f>
        <v>79.054820000000007</v>
      </c>
      <c r="M9" s="9">
        <f>SUM(K9:L9)</f>
        <v>495.13282000000004</v>
      </c>
    </row>
    <row r="10" spans="1:13">
      <c r="A10" s="5">
        <v>2</v>
      </c>
      <c r="B10" s="7" t="s">
        <v>66</v>
      </c>
      <c r="C10" s="7">
        <v>11.05</v>
      </c>
      <c r="D10" s="7">
        <f>D6*25</f>
        <v>148.5</v>
      </c>
      <c r="E10" s="7">
        <v>47.14</v>
      </c>
      <c r="F10" s="7">
        <v>3</v>
      </c>
      <c r="G10" s="7">
        <v>2</v>
      </c>
      <c r="H10" s="5">
        <f t="shared" ref="H10:H13" si="0">SUM(C10:G10)</f>
        <v>211.69</v>
      </c>
      <c r="I10" s="7">
        <v>15.48</v>
      </c>
      <c r="J10" s="7">
        <f t="shared" ref="J10:J20" si="1">H10*10%</f>
        <v>21.169</v>
      </c>
      <c r="K10" s="9">
        <f t="shared" ref="K10:K20" si="2">SUM(H10:J10)</f>
        <v>248.339</v>
      </c>
      <c r="L10" s="8">
        <f t="shared" ref="L10:L14" si="3">K10*19%</f>
        <v>47.18441</v>
      </c>
      <c r="M10" s="9">
        <f t="shared" ref="M10:M13" si="4">SUM(K10:L10)</f>
        <v>295.52341000000001</v>
      </c>
    </row>
    <row r="11" spans="1:13">
      <c r="A11" s="5">
        <v>3</v>
      </c>
      <c r="B11" s="7" t="s">
        <v>67</v>
      </c>
      <c r="C11" s="7">
        <v>11.7</v>
      </c>
      <c r="D11" s="7">
        <f>D6*16</f>
        <v>95.04</v>
      </c>
      <c r="E11" s="7">
        <v>23.57</v>
      </c>
      <c r="F11" s="7">
        <v>3</v>
      </c>
      <c r="G11" s="7">
        <v>2</v>
      </c>
      <c r="H11" s="5">
        <f t="shared" si="0"/>
        <v>135.31</v>
      </c>
      <c r="I11" s="7">
        <v>15.48</v>
      </c>
      <c r="J11" s="7">
        <f t="shared" si="1"/>
        <v>13.531000000000001</v>
      </c>
      <c r="K11" s="9">
        <f t="shared" si="2"/>
        <v>164.321</v>
      </c>
      <c r="L11" s="8">
        <f t="shared" si="3"/>
        <v>31.22099</v>
      </c>
      <c r="M11" s="9">
        <f t="shared" si="4"/>
        <v>195.54199</v>
      </c>
    </row>
    <row r="12" spans="1:13">
      <c r="A12" s="5">
        <v>4</v>
      </c>
      <c r="B12" s="7" t="s">
        <v>68</v>
      </c>
      <c r="C12" s="7">
        <v>23.89</v>
      </c>
      <c r="D12" s="7">
        <f>D6*17</f>
        <v>100.98</v>
      </c>
      <c r="E12" s="7">
        <v>23.57</v>
      </c>
      <c r="F12" s="7">
        <v>3</v>
      </c>
      <c r="G12" s="7">
        <v>2</v>
      </c>
      <c r="H12" s="5">
        <f t="shared" si="0"/>
        <v>153.44</v>
      </c>
      <c r="I12" s="7">
        <v>15.48</v>
      </c>
      <c r="J12" s="7">
        <f t="shared" si="1"/>
        <v>15.344000000000001</v>
      </c>
      <c r="K12" s="9">
        <f t="shared" si="2"/>
        <v>184.26399999999998</v>
      </c>
      <c r="L12" s="8">
        <f t="shared" si="3"/>
        <v>35.010159999999999</v>
      </c>
      <c r="M12" s="9">
        <f t="shared" si="4"/>
        <v>219.27415999999999</v>
      </c>
    </row>
    <row r="13" spans="1:13">
      <c r="A13" s="5">
        <v>5</v>
      </c>
      <c r="B13" s="7" t="s">
        <v>58</v>
      </c>
      <c r="C13" s="7">
        <v>14.5</v>
      </c>
      <c r="D13" s="7"/>
      <c r="E13" s="7">
        <v>23.57</v>
      </c>
      <c r="F13" s="7"/>
      <c r="G13" s="7"/>
      <c r="H13" s="5">
        <f t="shared" si="0"/>
        <v>38.07</v>
      </c>
      <c r="I13" s="7"/>
      <c r="J13" s="7"/>
      <c r="K13" s="9">
        <f t="shared" si="2"/>
        <v>38.07</v>
      </c>
      <c r="L13" s="8">
        <f t="shared" si="3"/>
        <v>7.2332999999999998</v>
      </c>
      <c r="M13" s="9">
        <f t="shared" si="4"/>
        <v>45.3033</v>
      </c>
    </row>
    <row r="14" spans="1:13">
      <c r="A14" s="5">
        <v>6</v>
      </c>
      <c r="B14" s="7" t="s">
        <v>69</v>
      </c>
      <c r="C14" s="7">
        <v>14.5</v>
      </c>
      <c r="D14" s="7">
        <f>D6*30</f>
        <v>178.20000000000002</v>
      </c>
      <c r="E14" s="7">
        <v>23.57</v>
      </c>
      <c r="F14" s="7">
        <v>3</v>
      </c>
      <c r="G14" s="7">
        <v>2</v>
      </c>
      <c r="H14" s="5">
        <f>SUM(C14:G14)</f>
        <v>221.27</v>
      </c>
      <c r="I14" s="7">
        <v>15.48</v>
      </c>
      <c r="J14" s="7">
        <f t="shared" si="1"/>
        <v>22.127000000000002</v>
      </c>
      <c r="K14" s="9">
        <f t="shared" si="2"/>
        <v>258.87700000000001</v>
      </c>
      <c r="L14" s="8">
        <f t="shared" si="3"/>
        <v>49.186630000000001</v>
      </c>
      <c r="M14" s="9">
        <f>SUM(K14:L14)/100</f>
        <v>3.0806363000000001</v>
      </c>
    </row>
    <row r="15" spans="1:13">
      <c r="A15" s="7"/>
      <c r="B15" s="7"/>
      <c r="C15" s="7"/>
      <c r="D15" s="7"/>
      <c r="E15" s="7"/>
      <c r="F15" s="7"/>
      <c r="G15" s="7"/>
      <c r="H15" s="5"/>
      <c r="I15" s="7"/>
      <c r="J15" s="7"/>
      <c r="K15" s="9"/>
      <c r="L15" s="8"/>
      <c r="M15" s="9"/>
    </row>
    <row r="16" spans="1:13">
      <c r="A16" s="5" t="s">
        <v>13</v>
      </c>
      <c r="B16" s="7"/>
      <c r="C16" s="7"/>
      <c r="D16" s="7"/>
      <c r="E16" s="7"/>
      <c r="F16" s="7"/>
      <c r="G16" s="7"/>
      <c r="H16" s="5"/>
      <c r="I16" s="7"/>
      <c r="J16" s="7"/>
      <c r="K16" s="9"/>
      <c r="L16" s="8"/>
      <c r="M16" s="9"/>
    </row>
    <row r="17" spans="1:13">
      <c r="A17" s="5">
        <v>1</v>
      </c>
      <c r="B17" s="7" t="s">
        <v>70</v>
      </c>
      <c r="C17" s="7">
        <v>11.97</v>
      </c>
      <c r="D17" s="7">
        <f>D6*7.5</f>
        <v>44.550000000000004</v>
      </c>
      <c r="E17" s="7">
        <v>23.57</v>
      </c>
      <c r="F17" s="7">
        <v>2</v>
      </c>
      <c r="G17" s="7">
        <v>1</v>
      </c>
      <c r="H17" s="5">
        <f t="shared" ref="H17:H20" si="5">SUM(C17:G17)</f>
        <v>83.09</v>
      </c>
      <c r="I17" s="7">
        <v>15.48</v>
      </c>
      <c r="J17" s="7">
        <f t="shared" si="1"/>
        <v>8.3090000000000011</v>
      </c>
      <c r="K17" s="9">
        <f t="shared" si="2"/>
        <v>106.879</v>
      </c>
      <c r="L17" s="8">
        <f>K17*19%</f>
        <v>20.307010000000002</v>
      </c>
      <c r="M17" s="9">
        <f t="shared" ref="M17:M20" si="6">SUM(K17:L17)</f>
        <v>127.18601000000001</v>
      </c>
    </row>
    <row r="18" spans="1:13">
      <c r="A18" s="5">
        <v>2</v>
      </c>
      <c r="B18" s="7" t="s">
        <v>71</v>
      </c>
      <c r="C18" s="7">
        <v>16.149999999999999</v>
      </c>
      <c r="D18" s="7">
        <f>D6*8</f>
        <v>47.52</v>
      </c>
      <c r="E18" s="7">
        <v>23.57</v>
      </c>
      <c r="F18" s="7">
        <v>2</v>
      </c>
      <c r="G18" s="7">
        <v>1</v>
      </c>
      <c r="H18" s="5">
        <f t="shared" si="5"/>
        <v>90.240000000000009</v>
      </c>
      <c r="I18" s="7">
        <v>15.48</v>
      </c>
      <c r="J18" s="7">
        <f t="shared" si="1"/>
        <v>9.0240000000000009</v>
      </c>
      <c r="K18" s="9">
        <f t="shared" si="2"/>
        <v>114.74400000000001</v>
      </c>
      <c r="L18" s="8">
        <f t="shared" ref="L18:L20" si="7">K18*19%</f>
        <v>21.801360000000003</v>
      </c>
      <c r="M18" s="9">
        <f t="shared" si="6"/>
        <v>136.54536000000002</v>
      </c>
    </row>
    <row r="19" spans="1:13">
      <c r="A19" s="5">
        <v>3</v>
      </c>
      <c r="B19" s="7" t="s">
        <v>72</v>
      </c>
      <c r="C19" s="7">
        <v>4.82</v>
      </c>
      <c r="D19" s="7">
        <f>D6*4.5</f>
        <v>26.73</v>
      </c>
      <c r="E19" s="7">
        <v>23.57</v>
      </c>
      <c r="F19" s="7">
        <v>2</v>
      </c>
      <c r="G19" s="7">
        <v>1</v>
      </c>
      <c r="H19" s="5">
        <f t="shared" si="5"/>
        <v>58.120000000000005</v>
      </c>
      <c r="I19" s="7">
        <v>15.48</v>
      </c>
      <c r="J19" s="7">
        <f t="shared" si="1"/>
        <v>5.8120000000000012</v>
      </c>
      <c r="K19" s="9">
        <f t="shared" si="2"/>
        <v>79.412000000000006</v>
      </c>
      <c r="L19" s="8">
        <f t="shared" si="7"/>
        <v>15.088280000000001</v>
      </c>
      <c r="M19" s="9">
        <f t="shared" si="6"/>
        <v>94.500280000000004</v>
      </c>
    </row>
    <row r="20" spans="1:13">
      <c r="A20" s="5">
        <v>4</v>
      </c>
      <c r="B20" s="7" t="s">
        <v>73</v>
      </c>
      <c r="C20" s="7">
        <v>7.22</v>
      </c>
      <c r="D20" s="7">
        <f>D6*4.5</f>
        <v>26.73</v>
      </c>
      <c r="E20" s="7">
        <v>23.57</v>
      </c>
      <c r="F20" s="7">
        <v>2</v>
      </c>
      <c r="G20" s="7">
        <v>1</v>
      </c>
      <c r="H20" s="5">
        <f t="shared" si="5"/>
        <v>60.52</v>
      </c>
      <c r="I20" s="7">
        <v>15.48</v>
      </c>
      <c r="J20" s="7">
        <f t="shared" si="1"/>
        <v>6.0520000000000005</v>
      </c>
      <c r="K20" s="9">
        <f t="shared" si="2"/>
        <v>82.052000000000007</v>
      </c>
      <c r="L20" s="8">
        <f t="shared" si="7"/>
        <v>15.589880000000001</v>
      </c>
      <c r="M20" s="9">
        <f t="shared" si="6"/>
        <v>97.641880000000015</v>
      </c>
    </row>
    <row r="21" spans="1:13">
      <c r="A21" s="11"/>
      <c r="B21" s="12"/>
      <c r="C21" s="12"/>
      <c r="D21" s="12"/>
      <c r="E21" s="12"/>
      <c r="F21" s="12"/>
      <c r="G21" s="12"/>
      <c r="H21" s="11"/>
      <c r="I21" s="12"/>
      <c r="J21" s="13"/>
      <c r="K21" s="14"/>
      <c r="L21" s="13"/>
      <c r="M21" s="14"/>
    </row>
    <row r="22" spans="1:13">
      <c r="A22" s="11"/>
      <c r="B22" s="12"/>
      <c r="C22" s="12"/>
      <c r="D22" s="12"/>
      <c r="E22" s="12"/>
      <c r="F22" s="12"/>
      <c r="G22" s="12"/>
      <c r="H22" s="11"/>
      <c r="I22" s="12"/>
      <c r="J22" s="13"/>
      <c r="K22" s="14"/>
      <c r="L22" s="13"/>
      <c r="M22" s="14"/>
    </row>
    <row r="23" spans="1:13">
      <c r="A23" s="11"/>
      <c r="B23" s="12"/>
      <c r="C23" s="12"/>
      <c r="D23" s="12"/>
      <c r="E23" s="12"/>
      <c r="F23" s="12"/>
      <c r="G23" s="12"/>
      <c r="H23" s="11"/>
      <c r="I23" s="12"/>
      <c r="J23" s="13"/>
      <c r="K23" s="14"/>
      <c r="L23" s="13"/>
      <c r="M23" s="14"/>
    </row>
    <row r="24" spans="1:13">
      <c r="G24" s="12"/>
      <c r="J24" s="12"/>
      <c r="K24" s="14"/>
    </row>
    <row r="25" spans="1:13">
      <c r="J25" s="12"/>
      <c r="K25" s="12"/>
    </row>
    <row r="26" spans="1:13">
      <c r="B26" t="s">
        <v>44</v>
      </c>
    </row>
    <row r="27" spans="1:13">
      <c r="B27" t="s">
        <v>38</v>
      </c>
    </row>
    <row r="28" spans="1:13">
      <c r="C28" s="3" t="s">
        <v>18</v>
      </c>
      <c r="D28" s="3" t="s">
        <v>19</v>
      </c>
      <c r="E28" s="3"/>
      <c r="F28" s="3"/>
    </row>
    <row r="29" spans="1:13">
      <c r="B29" t="s">
        <v>16</v>
      </c>
      <c r="C29" s="29">
        <f>K9</f>
        <v>416.07800000000003</v>
      </c>
      <c r="D29" s="29">
        <f>M9</f>
        <v>495.13282000000004</v>
      </c>
      <c r="E29" s="29"/>
      <c r="F29" s="29"/>
    </row>
    <row r="30" spans="1:13">
      <c r="B30" t="s">
        <v>9</v>
      </c>
      <c r="C30" s="29">
        <f>K11</f>
        <v>164.321</v>
      </c>
      <c r="D30" s="29">
        <f>M11</f>
        <v>195.54199</v>
      </c>
      <c r="E30" s="29"/>
      <c r="F30" s="29"/>
    </row>
    <row r="31" spans="1:13">
      <c r="B31" t="s">
        <v>51</v>
      </c>
      <c r="C31" s="29">
        <f>K12</f>
        <v>184.26399999999998</v>
      </c>
      <c r="D31" s="29">
        <f>M12</f>
        <v>219.27415999999999</v>
      </c>
      <c r="E31" s="29"/>
      <c r="F31" s="29"/>
    </row>
    <row r="32" spans="1:13">
      <c r="B32" s="3" t="s">
        <v>17</v>
      </c>
      <c r="C32" s="30">
        <f>SUM(C29:C31)</f>
        <v>764.66300000000001</v>
      </c>
      <c r="D32" s="30">
        <f>SUM(D29:D31)</f>
        <v>909.94896999999992</v>
      </c>
      <c r="E32" s="30"/>
      <c r="F32" s="30"/>
    </row>
    <row r="33" spans="2:7">
      <c r="B33" t="s">
        <v>21</v>
      </c>
      <c r="C33" s="29">
        <v>100</v>
      </c>
      <c r="D33" s="29">
        <v>100</v>
      </c>
      <c r="E33" s="29"/>
      <c r="F33" s="29"/>
    </row>
    <row r="34" spans="2:7" ht="30">
      <c r="B34" s="2" t="s">
        <v>20</v>
      </c>
      <c r="C34" s="30">
        <f>C32/C33</f>
        <v>7.64663</v>
      </c>
      <c r="D34" s="30">
        <f>D32/D33</f>
        <v>9.0994896999999995</v>
      </c>
      <c r="E34" s="30"/>
      <c r="F34" s="30"/>
    </row>
    <row r="35" spans="2:7">
      <c r="C35" s="29"/>
      <c r="D35" s="29"/>
      <c r="E35" s="29"/>
      <c r="F35" s="29"/>
    </row>
    <row r="36" spans="2:7">
      <c r="C36" s="29"/>
      <c r="D36" s="29"/>
      <c r="E36" s="29"/>
      <c r="F36" s="29"/>
    </row>
    <row r="37" spans="2:7">
      <c r="B37" t="s">
        <v>45</v>
      </c>
      <c r="C37" s="29"/>
      <c r="D37" s="29"/>
      <c r="E37" s="29"/>
      <c r="F37" s="29"/>
    </row>
    <row r="38" spans="2:7">
      <c r="B38" t="s">
        <v>63</v>
      </c>
      <c r="C38" s="29"/>
      <c r="D38" s="29"/>
      <c r="E38" s="29"/>
      <c r="F38" s="29"/>
    </row>
    <row r="39" spans="2:7">
      <c r="C39" s="30" t="s">
        <v>18</v>
      </c>
      <c r="D39" s="30" t="s">
        <v>19</v>
      </c>
      <c r="E39" s="30"/>
      <c r="F39" s="30"/>
    </row>
    <row r="40" spans="2:7">
      <c r="B40" t="s">
        <v>41</v>
      </c>
      <c r="C40" s="29">
        <f>K10</f>
        <v>248.339</v>
      </c>
      <c r="D40" s="29">
        <f>M10</f>
        <v>295.52341000000001</v>
      </c>
      <c r="E40" s="29"/>
      <c r="F40" s="29"/>
    </row>
    <row r="41" spans="2:7">
      <c r="B41" t="s">
        <v>9</v>
      </c>
      <c r="C41" s="29">
        <f>K11</f>
        <v>164.321</v>
      </c>
      <c r="D41" s="29">
        <f>M11</f>
        <v>195.54199</v>
      </c>
      <c r="E41" s="29"/>
      <c r="F41" s="29"/>
    </row>
    <row r="42" spans="2:7">
      <c r="B42" s="3" t="s">
        <v>17</v>
      </c>
      <c r="C42" s="30">
        <f>SUM(C40:C41)</f>
        <v>412.65999999999997</v>
      </c>
      <c r="D42" s="30">
        <f>SUM(D40:D41)</f>
        <v>491.06540000000001</v>
      </c>
      <c r="E42" s="30"/>
      <c r="F42" s="30"/>
    </row>
    <row r="43" spans="2:7">
      <c r="B43" t="s">
        <v>21</v>
      </c>
      <c r="C43" s="29">
        <v>95</v>
      </c>
      <c r="D43" s="29">
        <v>95</v>
      </c>
      <c r="E43" s="29"/>
      <c r="F43" s="29"/>
    </row>
    <row r="44" spans="2:7" ht="30">
      <c r="B44" s="2" t="s">
        <v>42</v>
      </c>
      <c r="C44" s="30">
        <f>C42/C43</f>
        <v>4.3437894736842102</v>
      </c>
      <c r="D44" s="30">
        <f>D42/D43</f>
        <v>5.1691094736842107</v>
      </c>
      <c r="E44" s="30"/>
      <c r="F44" s="30"/>
    </row>
    <row r="45" spans="2:7">
      <c r="C45" s="29"/>
      <c r="D45" s="29"/>
      <c r="E45" s="29"/>
      <c r="F45" s="29"/>
    </row>
    <row r="46" spans="2:7">
      <c r="C46" s="29"/>
      <c r="D46" s="29"/>
      <c r="E46" s="29"/>
      <c r="F46" s="29"/>
    </row>
    <row r="47" spans="2:7">
      <c r="B47" t="s">
        <v>46</v>
      </c>
      <c r="C47" s="29"/>
      <c r="D47" s="29"/>
      <c r="E47" s="29"/>
      <c r="F47" s="29"/>
    </row>
    <row r="48" spans="2:7">
      <c r="B48" t="s">
        <v>38</v>
      </c>
      <c r="C48" s="29"/>
      <c r="D48" s="29"/>
      <c r="E48" s="29"/>
      <c r="F48" s="29"/>
      <c r="G48" s="1"/>
    </row>
    <row r="49" spans="2:12">
      <c r="B49" t="s">
        <v>39</v>
      </c>
      <c r="C49" s="29"/>
      <c r="D49" s="29"/>
      <c r="E49" s="29"/>
      <c r="F49" s="29"/>
    </row>
    <row r="50" spans="2:12">
      <c r="C50" s="30" t="s">
        <v>18</v>
      </c>
      <c r="D50" s="30" t="s">
        <v>19</v>
      </c>
      <c r="E50" s="30"/>
      <c r="F50" s="30"/>
    </row>
    <row r="51" spans="2:12">
      <c r="B51" t="s">
        <v>16</v>
      </c>
      <c r="C51" s="29">
        <f>K9</f>
        <v>416.07800000000003</v>
      </c>
      <c r="D51" s="29">
        <f>M9</f>
        <v>495.13282000000004</v>
      </c>
      <c r="E51" s="1"/>
      <c r="F51" s="1"/>
    </row>
    <row r="52" spans="2:12">
      <c r="B52" t="s">
        <v>9</v>
      </c>
      <c r="C52" s="29">
        <f>K11</f>
        <v>164.321</v>
      </c>
      <c r="D52" s="29">
        <f>M11</f>
        <v>195.54199</v>
      </c>
      <c r="E52" s="1"/>
      <c r="F52" s="1"/>
    </row>
    <row r="53" spans="2:12">
      <c r="B53" t="s">
        <v>51</v>
      </c>
      <c r="C53" s="29">
        <f>K12</f>
        <v>184.26399999999998</v>
      </c>
      <c r="D53" s="29">
        <f>M12</f>
        <v>219.27415999999999</v>
      </c>
      <c r="E53" s="1"/>
      <c r="F53" s="1"/>
    </row>
    <row r="54" spans="2:12">
      <c r="B54" t="s">
        <v>8</v>
      </c>
      <c r="C54" s="29">
        <f>K10</f>
        <v>248.339</v>
      </c>
      <c r="D54" s="29">
        <f>M10</f>
        <v>295.52341000000001</v>
      </c>
      <c r="E54" s="1"/>
      <c r="F54" s="1"/>
    </row>
    <row r="55" spans="2:12">
      <c r="B55" t="s">
        <v>9</v>
      </c>
      <c r="C55" s="29">
        <f>K11</f>
        <v>164.321</v>
      </c>
      <c r="D55" s="29">
        <f>M11</f>
        <v>195.54199</v>
      </c>
      <c r="E55" s="1"/>
      <c r="F55" s="1"/>
    </row>
    <row r="56" spans="2:12">
      <c r="B56" s="3" t="s">
        <v>17</v>
      </c>
      <c r="C56" s="30">
        <f>SUM(C51:C55)</f>
        <v>1177.3229999999999</v>
      </c>
      <c r="D56" s="30">
        <f>SUM(D51:D55)</f>
        <v>1401.0143699999999</v>
      </c>
      <c r="E56" s="4"/>
      <c r="F56" s="4"/>
    </row>
    <row r="57" spans="2:12">
      <c r="B57" t="s">
        <v>21</v>
      </c>
      <c r="C57" s="29">
        <v>102</v>
      </c>
      <c r="D57" s="29">
        <v>102</v>
      </c>
      <c r="E57" s="1"/>
      <c r="F57" s="1"/>
    </row>
    <row r="58" spans="2:12" ht="30">
      <c r="B58" s="2" t="s">
        <v>22</v>
      </c>
      <c r="C58" s="30">
        <f>C56/C57</f>
        <v>11.542382352941175</v>
      </c>
      <c r="D58" s="30">
        <f>D56/D57</f>
        <v>13.735434999999999</v>
      </c>
      <c r="E58" s="4"/>
      <c r="F58" s="4"/>
    </row>
    <row r="59" spans="2:12">
      <c r="B59" s="2"/>
      <c r="C59" s="30"/>
      <c r="D59" s="30"/>
      <c r="E59" s="4"/>
      <c r="F59" s="4"/>
    </row>
    <row r="60" spans="2:12">
      <c r="F60" s="31"/>
      <c r="G60" s="30"/>
    </row>
    <row r="61" spans="2:12">
      <c r="B61" s="3" t="s">
        <v>84</v>
      </c>
      <c r="D61" s="3"/>
      <c r="F61" s="4"/>
      <c r="G61" s="4"/>
      <c r="I61" s="3" t="s">
        <v>52</v>
      </c>
      <c r="J61" s="3" t="s">
        <v>53</v>
      </c>
      <c r="K61" s="30"/>
      <c r="L61" s="30"/>
    </row>
    <row r="62" spans="2:12">
      <c r="B62" s="3" t="s">
        <v>40</v>
      </c>
      <c r="D62" s="3"/>
      <c r="I62" s="3">
        <v>252</v>
      </c>
      <c r="J62" s="3">
        <f>I62*1.19</f>
        <v>299.88</v>
      </c>
      <c r="K62" s="4"/>
      <c r="L62" s="4"/>
    </row>
    <row r="63" spans="2:12">
      <c r="B63" s="3" t="s">
        <v>43</v>
      </c>
    </row>
    <row r="64" spans="2:12">
      <c r="C64" s="3" t="s">
        <v>24</v>
      </c>
    </row>
    <row r="65" spans="2:9">
      <c r="D65" t="s">
        <v>74</v>
      </c>
    </row>
    <row r="66" spans="2:9">
      <c r="C66" s="3" t="s">
        <v>25</v>
      </c>
    </row>
    <row r="67" spans="2:9">
      <c r="D67" t="s">
        <v>26</v>
      </c>
    </row>
    <row r="69" spans="2:9">
      <c r="B69" s="3" t="s">
        <v>27</v>
      </c>
      <c r="D69" s="3" t="s">
        <v>83</v>
      </c>
    </row>
    <row r="70" spans="2:9">
      <c r="B70" s="3" t="s">
        <v>28</v>
      </c>
      <c r="D70" s="3" t="s">
        <v>29</v>
      </c>
    </row>
    <row r="73" spans="2:9">
      <c r="B73" s="3" t="s">
        <v>49</v>
      </c>
      <c r="C73" s="3" t="s">
        <v>18</v>
      </c>
      <c r="D73" s="3" t="s">
        <v>19</v>
      </c>
      <c r="E73" s="30"/>
      <c r="F73" s="30"/>
    </row>
    <row r="74" spans="2:9">
      <c r="B74" s="3" t="s">
        <v>50</v>
      </c>
      <c r="C74" s="4">
        <f>K17</f>
        <v>106.879</v>
      </c>
      <c r="D74" s="4">
        <f>C74*1.19</f>
        <v>127.18601</v>
      </c>
      <c r="E74" s="4"/>
      <c r="F74" s="4"/>
    </row>
    <row r="75" spans="2:9">
      <c r="B75" s="3" t="s">
        <v>15</v>
      </c>
      <c r="C75" s="4">
        <f>K19</f>
        <v>79.412000000000006</v>
      </c>
      <c r="D75" s="4">
        <f>C75*1.19</f>
        <v>94.500280000000004</v>
      </c>
      <c r="E75" s="4"/>
      <c r="F75" s="4"/>
    </row>
    <row r="76" spans="2:9">
      <c r="B76" s="3" t="s">
        <v>48</v>
      </c>
      <c r="C76" s="4">
        <f>K20</f>
        <v>82.052000000000007</v>
      </c>
      <c r="D76" s="4">
        <f>C76*1.19</f>
        <v>97.64188</v>
      </c>
      <c r="E76" s="4"/>
      <c r="F76" s="4"/>
    </row>
    <row r="77" spans="2:9">
      <c r="B77" s="3" t="s">
        <v>14</v>
      </c>
      <c r="C77" s="4">
        <f>K18</f>
        <v>114.74400000000001</v>
      </c>
      <c r="D77" s="4">
        <f>C77*1.19</f>
        <v>136.54536000000002</v>
      </c>
      <c r="E77" s="4"/>
      <c r="F77" s="4"/>
    </row>
    <row r="78" spans="2:9">
      <c r="B78" s="3" t="s">
        <v>47</v>
      </c>
      <c r="C78" s="4">
        <v>10</v>
      </c>
      <c r="D78" s="4">
        <f>C78*1.19</f>
        <v>11.899999999999999</v>
      </c>
      <c r="E78" s="4"/>
      <c r="F78" s="4"/>
    </row>
    <row r="79" spans="2:9">
      <c r="B79" s="3" t="s">
        <v>54</v>
      </c>
      <c r="C79" s="4">
        <f>SUM(C74:C78)</f>
        <v>393.08700000000005</v>
      </c>
      <c r="D79" s="4">
        <f>SUM(D74:D78)</f>
        <v>467.77352999999999</v>
      </c>
      <c r="E79" s="4"/>
      <c r="F79" s="4"/>
      <c r="I79" s="32" t="s">
        <v>76</v>
      </c>
    </row>
    <row r="80" spans="2:9">
      <c r="B80" s="3" t="s">
        <v>75</v>
      </c>
      <c r="C80" s="3">
        <v>3</v>
      </c>
      <c r="D80" s="4">
        <v>3</v>
      </c>
      <c r="E80" s="4"/>
      <c r="F80" s="4"/>
      <c r="I80" s="32" t="s">
        <v>77</v>
      </c>
    </row>
    <row r="81" spans="2:8">
      <c r="B81" s="3" t="s">
        <v>49</v>
      </c>
      <c r="C81" s="4">
        <f>C79/C80</f>
        <v>131.02900000000002</v>
      </c>
      <c r="D81" s="4">
        <f>D79/D80</f>
        <v>155.92451</v>
      </c>
      <c r="E81" s="4"/>
      <c r="F81" s="4"/>
      <c r="H81" s="3"/>
    </row>
    <row r="82" spans="2:8">
      <c r="B82" s="3"/>
    </row>
    <row r="84" spans="2:8">
      <c r="B84" s="3"/>
      <c r="C84" s="3"/>
      <c r="D84" s="3"/>
    </row>
    <row r="85" spans="2:8">
      <c r="B85" s="3"/>
      <c r="C85" s="4"/>
      <c r="D85" s="4"/>
    </row>
    <row r="86" spans="2:8">
      <c r="B86" s="3"/>
      <c r="C86" s="4"/>
      <c r="D86" s="4"/>
    </row>
    <row r="87" spans="2:8">
      <c r="B87" s="3"/>
      <c r="C87" s="4"/>
      <c r="D87" s="4"/>
    </row>
    <row r="88" spans="2:8">
      <c r="B88" s="3"/>
      <c r="C88" s="4"/>
      <c r="D88" s="4"/>
    </row>
    <row r="89" spans="2:8">
      <c r="B89" s="3"/>
      <c r="C89" s="4"/>
      <c r="D89" s="4"/>
    </row>
    <row r="90" spans="2:8">
      <c r="C90" s="4"/>
      <c r="D90" s="4"/>
    </row>
    <row r="91" spans="2:8">
      <c r="B91" s="3"/>
      <c r="C91" s="3"/>
      <c r="D91" s="4"/>
    </row>
    <row r="92" spans="2:8">
      <c r="B92" s="3"/>
      <c r="C92" s="4"/>
      <c r="D92" s="4"/>
    </row>
  </sheetData>
  <mergeCells count="1">
    <mergeCell ref="C5:K5"/>
  </mergeCells>
  <pageMargins left="0.7" right="0.7" top="0.75" bottom="0.75" header="0.3" footer="0.3"/>
  <pageSetup scale="73" orientation="landscape" verticalDpi="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workbookViewId="0">
      <selection activeCell="D15" sqref="D15"/>
    </sheetView>
  </sheetViews>
  <sheetFormatPr defaultRowHeight="15"/>
  <cols>
    <col min="2" max="2" width="26.28515625" customWidth="1"/>
    <col min="3" max="3" width="17.42578125" customWidth="1"/>
    <col min="4" max="4" width="12.140625" customWidth="1"/>
  </cols>
  <sheetData>
    <row r="4" spans="1:8">
      <c r="C4" s="3" t="s">
        <v>30</v>
      </c>
    </row>
    <row r="6" spans="1:8" ht="15.75" thickBot="1"/>
    <row r="7" spans="1:8" ht="27.75" customHeight="1" thickBot="1">
      <c r="A7" s="22" t="s">
        <v>31</v>
      </c>
      <c r="B7" s="23" t="s">
        <v>1</v>
      </c>
      <c r="C7" s="23" t="s">
        <v>32</v>
      </c>
      <c r="D7" s="24" t="s">
        <v>33</v>
      </c>
      <c r="E7" s="24" t="s">
        <v>34</v>
      </c>
      <c r="F7" s="24" t="s">
        <v>36</v>
      </c>
      <c r="G7" s="23" t="s">
        <v>35</v>
      </c>
      <c r="H7" s="25" t="s">
        <v>37</v>
      </c>
    </row>
    <row r="8" spans="1:8">
      <c r="A8" s="26">
        <v>1</v>
      </c>
      <c r="B8" s="19" t="s">
        <v>7</v>
      </c>
      <c r="C8" s="19"/>
      <c r="D8" s="19"/>
      <c r="E8" s="20">
        <f>Sheet1!K9</f>
        <v>416.07800000000003</v>
      </c>
      <c r="F8" s="20">
        <f>D8*E8</f>
        <v>0</v>
      </c>
      <c r="G8" s="19">
        <f>F8*19%</f>
        <v>0</v>
      </c>
      <c r="H8" s="21">
        <f>F8+G8</f>
        <v>0</v>
      </c>
    </row>
    <row r="9" spans="1:8">
      <c r="A9" s="27">
        <v>2</v>
      </c>
      <c r="B9" s="7" t="s">
        <v>8</v>
      </c>
      <c r="C9" s="7"/>
      <c r="D9" s="7"/>
      <c r="E9" s="8">
        <f>Sheet1!K10</f>
        <v>248.339</v>
      </c>
      <c r="F9" s="8">
        <f t="shared" ref="F9:F15" si="0">D9*E9</f>
        <v>0</v>
      </c>
      <c r="G9" s="7">
        <f t="shared" ref="G9:G15" si="1">F9*19%</f>
        <v>0</v>
      </c>
      <c r="H9" s="15">
        <f t="shared" ref="H9:H15" si="2">F9+G9</f>
        <v>0</v>
      </c>
    </row>
    <row r="10" spans="1:8">
      <c r="A10" s="27">
        <v>3</v>
      </c>
      <c r="B10" s="7" t="s">
        <v>9</v>
      </c>
      <c r="C10" s="7"/>
      <c r="D10" s="7"/>
      <c r="E10" s="8">
        <f>Sheet1!K11</f>
        <v>164.321</v>
      </c>
      <c r="F10" s="8">
        <f t="shared" si="0"/>
        <v>0</v>
      </c>
      <c r="G10" s="7">
        <f t="shared" si="1"/>
        <v>0</v>
      </c>
      <c r="H10" s="15">
        <f t="shared" si="2"/>
        <v>0</v>
      </c>
    </row>
    <row r="11" spans="1:8">
      <c r="A11" s="27">
        <v>4</v>
      </c>
      <c r="B11" s="7" t="s">
        <v>10</v>
      </c>
      <c r="C11" s="7"/>
      <c r="D11" s="7"/>
      <c r="E11" s="8">
        <f>Sheet1!K12</f>
        <v>184.26399999999998</v>
      </c>
      <c r="F11" s="8">
        <f t="shared" si="0"/>
        <v>0</v>
      </c>
      <c r="G11" s="7">
        <f t="shared" si="1"/>
        <v>0</v>
      </c>
      <c r="H11" s="15">
        <f t="shared" si="2"/>
        <v>0</v>
      </c>
    </row>
    <row r="12" spans="1:8">
      <c r="A12" s="27">
        <v>5</v>
      </c>
      <c r="B12" s="7" t="s">
        <v>11</v>
      </c>
      <c r="C12" s="7"/>
      <c r="D12" s="7"/>
      <c r="E12" s="8">
        <f>Sheet1!K13</f>
        <v>38.07</v>
      </c>
      <c r="F12" s="8">
        <f t="shared" si="0"/>
        <v>0</v>
      </c>
      <c r="G12" s="7">
        <f t="shared" si="1"/>
        <v>0</v>
      </c>
      <c r="H12" s="15">
        <f t="shared" si="2"/>
        <v>0</v>
      </c>
    </row>
    <row r="13" spans="1:8">
      <c r="A13" s="27">
        <v>6</v>
      </c>
      <c r="B13" s="7" t="s">
        <v>12</v>
      </c>
      <c r="C13" s="7"/>
      <c r="D13" s="7"/>
      <c r="E13" s="8">
        <f>Sheet1!K14</f>
        <v>258.87700000000001</v>
      </c>
      <c r="F13" s="8">
        <f t="shared" si="0"/>
        <v>0</v>
      </c>
      <c r="G13" s="7">
        <f t="shared" si="1"/>
        <v>0</v>
      </c>
      <c r="H13" s="15">
        <f t="shared" si="2"/>
        <v>0</v>
      </c>
    </row>
    <row r="14" spans="1:8">
      <c r="A14" s="27">
        <v>7</v>
      </c>
      <c r="B14" s="7" t="s">
        <v>14</v>
      </c>
      <c r="C14" s="7"/>
      <c r="D14" s="7">
        <v>1.7</v>
      </c>
      <c r="E14" s="8">
        <f>Sheet1!K18</f>
        <v>114.74400000000001</v>
      </c>
      <c r="F14" s="8">
        <f t="shared" si="0"/>
        <v>195.06480000000002</v>
      </c>
      <c r="G14" s="8">
        <f t="shared" si="1"/>
        <v>37.062312000000006</v>
      </c>
      <c r="H14" s="15">
        <f t="shared" si="2"/>
        <v>232.12711200000001</v>
      </c>
    </row>
    <row r="15" spans="1:8" ht="15.75" thickBot="1">
      <c r="A15" s="28">
        <v>8</v>
      </c>
      <c r="B15" s="16" t="s">
        <v>15</v>
      </c>
      <c r="C15" s="16"/>
      <c r="D15" s="16"/>
      <c r="E15" s="17">
        <f>Sheet1!K19</f>
        <v>79.412000000000006</v>
      </c>
      <c r="F15" s="17">
        <f t="shared" si="0"/>
        <v>0</v>
      </c>
      <c r="G15" s="16">
        <f t="shared" si="1"/>
        <v>0</v>
      </c>
      <c r="H15" s="18">
        <f t="shared" si="2"/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http://sharingcentre.info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Activated User</dc:creator>
  <cp:lastModifiedBy>adi</cp:lastModifiedBy>
  <cp:lastPrinted>2018-09-19T04:53:11Z</cp:lastPrinted>
  <dcterms:created xsi:type="dcterms:W3CDTF">2010-01-13T08:31:17Z</dcterms:created>
  <dcterms:modified xsi:type="dcterms:W3CDTF">2018-09-19T04:53:54Z</dcterms:modified>
</cp:coreProperties>
</file>